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made.sharepoint.com/Marketing/Shared Documents/3. Online Presence/01. Delmade Website/articles/2024/m1-macbook-pro-mockup-01/M1 MacBook Pro Mockup 01/1x/"/>
    </mc:Choice>
  </mc:AlternateContent>
  <xr:revisionPtr revIDLastSave="574" documentId="8_{01F3907F-17F6-46D3-9E74-F0317FD5977A}" xr6:coauthVersionLast="47" xr6:coauthVersionMax="47" xr10:uidLastSave="{83D58E38-3862-41B3-8E79-B91E6C33546E}"/>
  <bookViews>
    <workbookView xWindow="-120" yWindow="-120" windowWidth="29040" windowHeight="15720" xr2:uid="{84E78366-1239-4791-8B71-4ADCCE528E35}"/>
  </bookViews>
  <sheets>
    <sheet name="Comparison Tool" sheetId="1" r:id="rId1"/>
  </sheets>
  <definedNames>
    <definedName name="_xlnm.Print_Area" localSheetId="0">'Comparison Tool'!$A$1:$AG$59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4" i="1"/>
  <c r="I8" i="1"/>
  <c r="I7" i="1" s="1"/>
  <c r="E19" i="1"/>
  <c r="E33" i="1"/>
  <c r="E28" i="1" l="1"/>
  <c r="E26" i="1"/>
  <c r="E29" i="1"/>
  <c r="E25" i="1"/>
  <c r="E12" i="1"/>
  <c r="E13" i="1"/>
  <c r="E15" i="1"/>
  <c r="E16" i="1" l="1"/>
  <c r="E30" i="1"/>
  <c r="E35" i="1" l="1"/>
  <c r="D35" i="1" s="1"/>
  <c r="E21" i="1"/>
  <c r="D21" i="1" s="1"/>
  <c r="D22" i="1" s="1"/>
  <c r="E36" i="1" l="1"/>
  <c r="D36" i="1"/>
  <c r="J21" i="1"/>
  <c r="E22" i="1"/>
</calcChain>
</file>

<file path=xl/sharedStrings.xml><?xml version="1.0" encoding="utf-8"?>
<sst xmlns="http://schemas.openxmlformats.org/spreadsheetml/2006/main" count="85" uniqueCount="56">
  <si>
    <t>minutes</t>
  </si>
  <si>
    <t>TRENCHER</t>
  </si>
  <si>
    <t>total minutes</t>
  </si>
  <si>
    <t>Labour Rate $/hr</t>
  </si>
  <si>
    <t>Roll Size (m)</t>
  </si>
  <si>
    <t>Number of Rolls</t>
  </si>
  <si>
    <t>Unrolling Pipe</t>
  </si>
  <si>
    <t>Laying Pipe</t>
  </si>
  <si>
    <t>Joins</t>
  </si>
  <si>
    <t>Load Roll onto Reel</t>
  </si>
  <si>
    <t>Trenching</t>
  </si>
  <si>
    <t>Minutes per Roll</t>
  </si>
  <si>
    <t>Speed (KpH)</t>
  </si>
  <si>
    <t>$ per Metre</t>
  </si>
  <si>
    <t>Laying Pipe - Hand Unroll</t>
  </si>
  <si>
    <t>$ per Project</t>
  </si>
  <si>
    <t>1. Adjust your labour rate as required</t>
  </si>
  <si>
    <t>Typically trenching is a two man job</t>
  </si>
  <si>
    <t>due to manual pipe unrolling</t>
  </si>
  <si>
    <t>Savings</t>
  </si>
  <si>
    <t>2. Put in your roll Size &amp; Number of Rolls</t>
  </si>
  <si>
    <t>Make sure this is accurate as the</t>
  </si>
  <si>
    <t>calculator will consider the number of</t>
  </si>
  <si>
    <t>joins required.</t>
  </si>
  <si>
    <t>3. This will automatically calculate your:</t>
  </si>
  <si>
    <t>$ per project</t>
  </si>
  <si>
    <t>$ per meter</t>
  </si>
  <si>
    <t>and savings when using a Ripper/Layer</t>
  </si>
  <si>
    <t>Labour Costs</t>
  </si>
  <si>
    <t>Machine Ownership Outlay</t>
  </si>
  <si>
    <t>Cost of doing the job</t>
  </si>
  <si>
    <t>Variable costs like joins and pipe unrolling</t>
  </si>
  <si>
    <t>Consumable Costs - (these are higher on a trencher due to high number of moving parts)</t>
  </si>
  <si>
    <t>Instructions</t>
  </si>
  <si>
    <t>you can adjust this under the tab "Workers"</t>
  </si>
  <si>
    <t>4. Further customisation</t>
  </si>
  <si>
    <t>If you wish to change the time taken for any of the</t>
  </si>
  <si>
    <t>other considerations i.e. Joins etc</t>
  </si>
  <si>
    <t>simply adjust as desired</t>
  </si>
  <si>
    <t>✔️</t>
  </si>
  <si>
    <t>Allowance for hand unroll</t>
  </si>
  <si>
    <t>Comparison Tool</t>
  </si>
  <si>
    <t>VARIABLES</t>
  </si>
  <si>
    <t>HIDE</t>
  </si>
  <si>
    <t>Consumables</t>
  </si>
  <si>
    <t xml:space="preserve"> Number (#)</t>
  </si>
  <si>
    <t>($ per Metre)</t>
  </si>
  <si>
    <t>RIPPER / PIPE / LAYER</t>
  </si>
  <si>
    <t>How to use the Trencher vs Ripper/Pipe/Layer</t>
  </si>
  <si>
    <t>The calculator considers</t>
  </si>
  <si>
    <t>Total (m)</t>
  </si>
  <si>
    <t>Total (km)</t>
  </si>
  <si>
    <t>RIPPER VS TRENCHER - COMPARISON TOOL</t>
  </si>
  <si>
    <t>Pre-Rip</t>
  </si>
  <si>
    <t>Pre-Trench</t>
  </si>
  <si>
    <t>Worker(s)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</si>
</sst>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18"/>
      <color rgb="FFFF0000"/>
      <name val="Aptos Narrow"/>
      <family val="2"/>
      <scheme val="minor"/>
    </font>
    <font>
      <b/>
      <sz val="11"/>
      <color rgb="FF003F7E"/>
      <name val="Aptos Narrow"/>
      <family val="2"/>
      <scheme val="minor"/>
    </font>
    <font>
      <b/>
      <sz val="18"/>
      <color rgb="FF003F7E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7D97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7" xfId="0" applyFont="1" applyFill="1" applyBorder="1"/>
    <xf numFmtId="0" fontId="0" fillId="2" borderId="8" xfId="0" applyFill="1" applyBorder="1"/>
    <xf numFmtId="1" fontId="0" fillId="2" borderId="0" xfId="0" applyNumberFormat="1" applyFill="1"/>
    <xf numFmtId="0" fontId="0" fillId="2" borderId="7" xfId="0" applyFill="1" applyBorder="1"/>
    <xf numFmtId="1" fontId="2" fillId="2" borderId="0" xfId="0" applyNumberFormat="1" applyFont="1" applyFill="1"/>
    <xf numFmtId="44" fontId="0" fillId="2" borderId="0" xfId="1" applyFont="1" applyFill="1" applyBorder="1"/>
    <xf numFmtId="0" fontId="0" fillId="2" borderId="9" xfId="0" applyFill="1" applyBorder="1"/>
    <xf numFmtId="0" fontId="2" fillId="2" borderId="10" xfId="0" applyFont="1" applyFill="1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2" fillId="2" borderId="9" xfId="0" applyFont="1" applyFill="1" applyBorder="1"/>
    <xf numFmtId="164" fontId="0" fillId="2" borderId="0" xfId="1" applyNumberFormat="1" applyFont="1" applyFill="1" applyBorder="1" applyAlignment="1">
      <alignment horizontal="center"/>
    </xf>
    <xf numFmtId="164" fontId="0" fillId="2" borderId="10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left" indent="1"/>
    </xf>
    <xf numFmtId="0" fontId="2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0" fillId="3" borderId="2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4" borderId="12" xfId="0" applyFont="1" applyFill="1" applyBorder="1" applyAlignment="1">
      <alignment horizontal="right"/>
    </xf>
    <xf numFmtId="164" fontId="0" fillId="4" borderId="13" xfId="0" applyNumberFormat="1" applyFill="1" applyBorder="1" applyAlignment="1">
      <alignment horizontal="left"/>
    </xf>
    <xf numFmtId="0" fontId="10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10" fillId="2" borderId="10" xfId="0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F7E"/>
      <color rgb="FFA7D971"/>
      <color rgb="FF004990"/>
      <color rgb="FF0046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lmade.com.au/downloads-and-tools/" TargetMode="External"/><Relationship Id="rId2" Type="http://schemas.openxmlformats.org/officeDocument/2006/relationships/hyperlink" Target="https://forms.office.com/Pages/ResponsePage.aspx?id=SwOl-3OB506s3BUqE3GqYIdbkqbqv-pMguao5LfdZ11UNDVTWDRKQ1pSSVgxNDlPQ1pFOEhQVkFGMC4u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123826</xdr:rowOff>
    </xdr:from>
    <xdr:to>
      <xdr:col>3</xdr:col>
      <xdr:colOff>19050</xdr:colOff>
      <xdr:row>3</xdr:row>
      <xdr:rowOff>91441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E584D-2C94-1C54-9DA9-3316A4E1C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3826"/>
          <a:ext cx="1771650" cy="472440"/>
        </a:xfrm>
        <a:prstGeom prst="rect">
          <a:avLst/>
        </a:prstGeom>
      </xdr:spPr>
    </xdr:pic>
    <xdr:clientData/>
  </xdr:twoCellAnchor>
  <xdr:twoCellAnchor>
    <xdr:from>
      <xdr:col>1</xdr:col>
      <xdr:colOff>400049</xdr:colOff>
      <xdr:row>37</xdr:row>
      <xdr:rowOff>142874</xdr:rowOff>
    </xdr:from>
    <xdr:to>
      <xdr:col>3</xdr:col>
      <xdr:colOff>438149</xdr:colOff>
      <xdr:row>41</xdr:row>
      <xdr:rowOff>19049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7D7E8A-982E-FE96-A3AA-90D5D9494A40}"/>
            </a:ext>
          </a:extLst>
        </xdr:cNvPr>
        <xdr:cNvSpPr/>
      </xdr:nvSpPr>
      <xdr:spPr>
        <a:xfrm>
          <a:off x="790574" y="6886574"/>
          <a:ext cx="1571625" cy="638175"/>
        </a:xfrm>
        <a:prstGeom prst="roundRect">
          <a:avLst/>
        </a:prstGeom>
        <a:solidFill>
          <a:srgbClr val="003F7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 b="0">
              <a:solidFill>
                <a:schemeClr val="bg1"/>
              </a:solidFill>
            </a:rPr>
            <a:t>⭐⭐⭐⭐⭐</a:t>
          </a:r>
        </a:p>
        <a:p>
          <a:pPr algn="ctr"/>
          <a:r>
            <a:rPr lang="en-AU" sz="1100" b="0">
              <a:solidFill>
                <a:schemeClr val="bg1"/>
              </a:solidFill>
            </a:rPr>
            <a:t>Share your Feedback!</a:t>
          </a:r>
        </a:p>
      </xdr:txBody>
    </xdr:sp>
    <xdr:clientData/>
  </xdr:twoCellAnchor>
  <xdr:twoCellAnchor>
    <xdr:from>
      <xdr:col>3</xdr:col>
      <xdr:colOff>666749</xdr:colOff>
      <xdr:row>37</xdr:row>
      <xdr:rowOff>142874</xdr:rowOff>
    </xdr:from>
    <xdr:to>
      <xdr:col>9</xdr:col>
      <xdr:colOff>466724</xdr:colOff>
      <xdr:row>41</xdr:row>
      <xdr:rowOff>19049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6987A9-C82E-4819-9405-0D21D0FEA37B}"/>
            </a:ext>
          </a:extLst>
        </xdr:cNvPr>
        <xdr:cNvSpPr/>
      </xdr:nvSpPr>
      <xdr:spPr>
        <a:xfrm>
          <a:off x="2590799" y="6886574"/>
          <a:ext cx="1571625" cy="638175"/>
        </a:xfrm>
        <a:prstGeom prst="roundRect">
          <a:avLst/>
        </a:prstGeom>
        <a:solidFill>
          <a:srgbClr val="003F7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💡</a:t>
          </a:r>
          <a:endParaRPr lang="en-AU" sz="1100" b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AU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Share</a:t>
          </a:r>
          <a:r>
            <a:rPr lang="en-AU" sz="1100" b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your ideas</a:t>
          </a:r>
          <a:r>
            <a:rPr lang="en-AU" sz="1100" b="0">
              <a:solidFill>
                <a:schemeClr val="bg1"/>
              </a:solidFill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A47AD-AD8C-4F3C-A257-396C50442F33}">
  <dimension ref="A1:U36"/>
  <sheetViews>
    <sheetView showGridLines="0" showRowColHeaders="0" tabSelected="1" topLeftCell="A4" zoomScaleNormal="100" workbookViewId="0">
      <selection activeCell="N17" sqref="N17"/>
    </sheetView>
  </sheetViews>
  <sheetFormatPr defaultRowHeight="15" x14ac:dyDescent="0.25"/>
  <cols>
    <col min="1" max="1" width="5.85546875" style="1" customWidth="1"/>
    <col min="2" max="2" width="7.140625" style="1" customWidth="1"/>
    <col min="3" max="3" width="15.85546875" style="2" bestFit="1" customWidth="1"/>
    <col min="4" max="4" width="13.85546875" style="5" bestFit="1" customWidth="1"/>
    <col min="5" max="6" width="9.140625" style="1" hidden="1" customWidth="1"/>
    <col min="7" max="7" width="3" style="1" customWidth="1"/>
    <col min="8" max="8" width="1.7109375" style="1" customWidth="1"/>
    <col min="9" max="9" width="8" style="1" customWidth="1"/>
    <col min="10" max="10" width="13.5703125" style="1" customWidth="1"/>
    <col min="11" max="11" width="1.28515625" style="1" customWidth="1"/>
    <col min="12" max="12" width="1.5703125" style="1" customWidth="1"/>
    <col min="13" max="13" width="20" style="1" customWidth="1"/>
    <col min="14" max="15" width="9.140625" style="1"/>
    <col min="16" max="16" width="17.140625" style="1" customWidth="1"/>
    <col min="17" max="16384" width="9.140625" style="1"/>
  </cols>
  <sheetData>
    <row r="1" spans="1:21" ht="15" customHeight="1" x14ac:dyDescent="0.25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9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9.5" customHeight="1" thickBot="1" x14ac:dyDescent="0.3">
      <c r="A4" s="23"/>
      <c r="B4" s="23"/>
      <c r="C4" s="23"/>
      <c r="D4" s="23"/>
      <c r="E4" s="26" t="s">
        <v>43</v>
      </c>
      <c r="F4" s="26" t="s">
        <v>43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.75" customHeight="1" x14ac:dyDescent="0.25">
      <c r="B5" s="37" t="s">
        <v>42</v>
      </c>
      <c r="C5" s="38"/>
      <c r="D5" s="38"/>
      <c r="E5" s="38"/>
      <c r="F5" s="38"/>
      <c r="G5" s="38"/>
      <c r="H5" s="38"/>
      <c r="I5" s="38"/>
      <c r="J5" s="38"/>
      <c r="K5" s="38"/>
      <c r="L5" s="39"/>
      <c r="N5" s="3" t="s">
        <v>48</v>
      </c>
    </row>
    <row r="6" spans="1:21" x14ac:dyDescent="0.25">
      <c r="B6" s="9"/>
      <c r="C6" s="2" t="s">
        <v>3</v>
      </c>
      <c r="D6" s="28">
        <v>40</v>
      </c>
      <c r="L6" s="7"/>
      <c r="N6" s="3" t="s">
        <v>41</v>
      </c>
    </row>
    <row r="7" spans="1:21" x14ac:dyDescent="0.25">
      <c r="B7" s="6"/>
      <c r="C7" s="2" t="s">
        <v>4</v>
      </c>
      <c r="D7" s="29">
        <v>200</v>
      </c>
      <c r="I7" s="21">
        <f>I8*1000</f>
        <v>2000</v>
      </c>
      <c r="J7" s="27" t="s">
        <v>50</v>
      </c>
      <c r="L7" s="7"/>
    </row>
    <row r="8" spans="1:21" x14ac:dyDescent="0.25">
      <c r="B8" s="6"/>
      <c r="C8" s="2" t="s">
        <v>5</v>
      </c>
      <c r="D8" s="30">
        <v>10</v>
      </c>
      <c r="I8" s="21">
        <f>(D7*D8)/1000</f>
        <v>2</v>
      </c>
      <c r="J8" s="27" t="s">
        <v>51</v>
      </c>
      <c r="L8" s="7"/>
      <c r="N8" s="3" t="s">
        <v>33</v>
      </c>
    </row>
    <row r="9" spans="1:21" ht="6.75" customHeight="1" thickBot="1" x14ac:dyDescent="0.3">
      <c r="B9" s="17"/>
      <c r="C9" s="13"/>
      <c r="D9" s="14"/>
      <c r="E9" s="15"/>
      <c r="F9" s="15"/>
      <c r="G9" s="15"/>
      <c r="H9" s="15"/>
      <c r="I9" s="15"/>
      <c r="J9" s="15"/>
      <c r="K9" s="15"/>
      <c r="L9" s="16"/>
    </row>
    <row r="10" spans="1:21" ht="15.75" thickBot="1" x14ac:dyDescent="0.3">
      <c r="B10" s="3"/>
      <c r="N10" s="1" t="s">
        <v>16</v>
      </c>
    </row>
    <row r="11" spans="1:21" ht="19.5" customHeight="1" x14ac:dyDescent="0.25">
      <c r="B11" s="37" t="s">
        <v>47</v>
      </c>
      <c r="C11" s="38"/>
      <c r="D11" s="38"/>
      <c r="E11" s="38"/>
      <c r="F11" s="38"/>
      <c r="G11" s="38"/>
      <c r="H11" s="38"/>
      <c r="I11" s="38"/>
      <c r="J11" s="38"/>
      <c r="K11" s="38"/>
      <c r="L11" s="39"/>
      <c r="O11" s="1" t="s">
        <v>17</v>
      </c>
    </row>
    <row r="12" spans="1:21" x14ac:dyDescent="0.25">
      <c r="B12" s="24"/>
      <c r="C12" s="21" t="s">
        <v>11</v>
      </c>
      <c r="D12" s="4">
        <v>10</v>
      </c>
      <c r="E12" s="1">
        <f>D12*$D$8</f>
        <v>100</v>
      </c>
      <c r="F12" s="1" t="s">
        <v>0</v>
      </c>
      <c r="G12" s="25" t="s">
        <v>8</v>
      </c>
      <c r="L12" s="7"/>
      <c r="O12" s="1" t="s">
        <v>18</v>
      </c>
    </row>
    <row r="13" spans="1:21" x14ac:dyDescent="0.25">
      <c r="B13" s="24"/>
      <c r="C13" s="21" t="s">
        <v>11</v>
      </c>
      <c r="D13" s="4">
        <v>15</v>
      </c>
      <c r="E13" s="1">
        <f>D13*$D$8</f>
        <v>150</v>
      </c>
      <c r="F13" s="1" t="s">
        <v>0</v>
      </c>
      <c r="G13" s="25" t="s">
        <v>9</v>
      </c>
      <c r="L13" s="7"/>
      <c r="O13" s="1" t="s">
        <v>34</v>
      </c>
    </row>
    <row r="14" spans="1:21" x14ac:dyDescent="0.25">
      <c r="B14" s="24"/>
      <c r="C14" s="21" t="s">
        <v>12</v>
      </c>
      <c r="D14" s="4">
        <v>6</v>
      </c>
      <c r="E14" s="8">
        <f>(((($D$7*$D$8)/1000)/D14)*60)</f>
        <v>20</v>
      </c>
      <c r="F14" s="1" t="s">
        <v>0</v>
      </c>
      <c r="G14" s="25" t="s">
        <v>53</v>
      </c>
      <c r="L14" s="7"/>
      <c r="N14" s="1" t="s">
        <v>20</v>
      </c>
    </row>
    <row r="15" spans="1:21" x14ac:dyDescent="0.25">
      <c r="B15" s="24"/>
      <c r="C15" s="21" t="s">
        <v>12</v>
      </c>
      <c r="D15" s="4">
        <v>6</v>
      </c>
      <c r="E15" s="8">
        <f>(((($D$7*$D$8)/1000)/D15)*60)</f>
        <v>20</v>
      </c>
      <c r="F15" s="1" t="s">
        <v>0</v>
      </c>
      <c r="G15" s="25" t="s">
        <v>7</v>
      </c>
      <c r="L15" s="7"/>
      <c r="O15" s="1" t="s">
        <v>21</v>
      </c>
    </row>
    <row r="16" spans="1:21" x14ac:dyDescent="0.25">
      <c r="B16" s="9"/>
      <c r="E16" s="3">
        <f>SUM(E12:E15)</f>
        <v>290</v>
      </c>
      <c r="F16" s="3" t="s">
        <v>2</v>
      </c>
      <c r="L16" s="7"/>
      <c r="O16" s="1" t="s">
        <v>22</v>
      </c>
    </row>
    <row r="17" spans="2:15" x14ac:dyDescent="0.25">
      <c r="B17" s="9"/>
      <c r="C17" s="21" t="s">
        <v>45</v>
      </c>
      <c r="D17" s="4">
        <v>1</v>
      </c>
      <c r="G17" s="25" t="s">
        <v>55</v>
      </c>
      <c r="L17" s="7"/>
      <c r="O17" s="1" t="s">
        <v>23</v>
      </c>
    </row>
    <row r="18" spans="2:15" x14ac:dyDescent="0.25">
      <c r="B18" s="9"/>
      <c r="C18" s="21"/>
      <c r="L18" s="7"/>
      <c r="N18" s="1" t="s">
        <v>24</v>
      </c>
    </row>
    <row r="19" spans="2:15" x14ac:dyDescent="0.25">
      <c r="B19" s="9"/>
      <c r="C19" s="21" t="s">
        <v>46</v>
      </c>
      <c r="D19" s="20">
        <v>0.02</v>
      </c>
      <c r="E19" s="11">
        <f>D19*($D$7*$D$8)</f>
        <v>40</v>
      </c>
      <c r="G19" s="25" t="s">
        <v>44</v>
      </c>
      <c r="L19" s="7"/>
      <c r="O19" s="1" t="s">
        <v>25</v>
      </c>
    </row>
    <row r="20" spans="2:15" x14ac:dyDescent="0.25">
      <c r="B20" s="9"/>
      <c r="L20" s="7"/>
      <c r="O20" s="1" t="s">
        <v>26</v>
      </c>
    </row>
    <row r="21" spans="2:15" x14ac:dyDescent="0.25">
      <c r="B21" s="9"/>
      <c r="C21" s="33" t="s">
        <v>15</v>
      </c>
      <c r="D21" s="34">
        <f>E21*$D$8</f>
        <v>3833.333333333333</v>
      </c>
      <c r="E21" s="18">
        <f>(((E16/60)*$D$6)*D17)+E19+((75/1000)*($D$7*$D$8))</f>
        <v>383.33333333333331</v>
      </c>
      <c r="I21" s="31" t="s">
        <v>19</v>
      </c>
      <c r="J21" s="32">
        <f>D35-D21</f>
        <v>26139.999999999996</v>
      </c>
      <c r="L21" s="7"/>
      <c r="O21" s="1" t="s">
        <v>27</v>
      </c>
    </row>
    <row r="22" spans="2:15" ht="15.75" thickBot="1" x14ac:dyDescent="0.3">
      <c r="B22" s="12"/>
      <c r="C22" s="35" t="s">
        <v>13</v>
      </c>
      <c r="D22" s="36">
        <f>D21/($D$7*$D$8)</f>
        <v>1.9166666666666665</v>
      </c>
      <c r="E22" s="19">
        <f>E21/($D$7*$D$8)</f>
        <v>0.19166666666666665</v>
      </c>
      <c r="F22" s="15"/>
      <c r="G22" s="15"/>
      <c r="H22" s="15"/>
      <c r="I22" s="15"/>
      <c r="J22" s="15"/>
      <c r="K22" s="15"/>
      <c r="L22" s="16"/>
      <c r="N22" s="1" t="s">
        <v>35</v>
      </c>
    </row>
    <row r="23" spans="2:15" ht="15.75" thickBot="1" x14ac:dyDescent="0.3">
      <c r="O23" s="1" t="s">
        <v>36</v>
      </c>
    </row>
    <row r="24" spans="2:15" ht="18.75" customHeight="1" x14ac:dyDescent="0.25">
      <c r="B24" s="37" t="s">
        <v>1</v>
      </c>
      <c r="C24" s="38"/>
      <c r="D24" s="38"/>
      <c r="E24" s="38"/>
      <c r="F24" s="38"/>
      <c r="G24" s="38"/>
      <c r="H24" s="38"/>
      <c r="I24" s="38"/>
      <c r="J24" s="38"/>
      <c r="K24" s="38"/>
      <c r="L24" s="39"/>
      <c r="O24" s="1" t="s">
        <v>37</v>
      </c>
    </row>
    <row r="25" spans="2:15" x14ac:dyDescent="0.25">
      <c r="B25" s="24"/>
      <c r="C25" s="21" t="s">
        <v>11</v>
      </c>
      <c r="D25" s="4">
        <v>10</v>
      </c>
      <c r="E25" s="1">
        <f>D25*$D$8</f>
        <v>100</v>
      </c>
      <c r="F25" s="1" t="s">
        <v>0</v>
      </c>
      <c r="G25" s="25" t="s">
        <v>8</v>
      </c>
      <c r="L25" s="7"/>
      <c r="O25" s="1" t="s">
        <v>38</v>
      </c>
    </row>
    <row r="26" spans="2:15" x14ac:dyDescent="0.25">
      <c r="B26" s="24"/>
      <c r="C26" s="21" t="s">
        <v>12</v>
      </c>
      <c r="D26" s="4">
        <v>5</v>
      </c>
      <c r="E26" s="8">
        <f>(((($D$7*$D$8)/1000)/D26)*60)+(30*$D$8)</f>
        <v>324</v>
      </c>
      <c r="F26" s="1" t="s">
        <v>0</v>
      </c>
      <c r="G26" s="25" t="s">
        <v>6</v>
      </c>
      <c r="L26" s="7"/>
    </row>
    <row r="27" spans="2:15" x14ac:dyDescent="0.25">
      <c r="B27" s="24"/>
      <c r="C27" s="21" t="s">
        <v>12</v>
      </c>
      <c r="D27" s="4">
        <v>0.2</v>
      </c>
      <c r="E27" s="8">
        <f>(((($D$7*$D$8)/1000)/D27)*60)</f>
        <v>600</v>
      </c>
      <c r="F27" s="1" t="s">
        <v>0</v>
      </c>
      <c r="G27" s="25" t="s">
        <v>54</v>
      </c>
      <c r="L27" s="7"/>
    </row>
    <row r="28" spans="2:15" x14ac:dyDescent="0.25">
      <c r="B28" s="24"/>
      <c r="C28" s="21" t="s">
        <v>12</v>
      </c>
      <c r="D28" s="4">
        <v>0.2</v>
      </c>
      <c r="E28" s="8">
        <f>(((($D$7*$D$8)/1000)/D28)*60)</f>
        <v>600</v>
      </c>
      <c r="F28" s="1" t="s">
        <v>0</v>
      </c>
      <c r="G28" s="25" t="s">
        <v>10</v>
      </c>
      <c r="L28" s="7"/>
      <c r="N28" s="3" t="s">
        <v>49</v>
      </c>
    </row>
    <row r="29" spans="2:15" x14ac:dyDescent="0.25">
      <c r="B29" s="24"/>
      <c r="C29" s="21" t="s">
        <v>12</v>
      </c>
      <c r="D29" s="4">
        <v>5</v>
      </c>
      <c r="E29" s="8">
        <f>(((($D$7*$D$8)/1000)/D29)*60)</f>
        <v>24</v>
      </c>
      <c r="F29" s="1" t="s">
        <v>0</v>
      </c>
      <c r="G29" s="25" t="s">
        <v>14</v>
      </c>
      <c r="L29" s="7"/>
      <c r="N29" s="22" t="s">
        <v>39</v>
      </c>
      <c r="O29" s="1" t="s">
        <v>28</v>
      </c>
    </row>
    <row r="30" spans="2:15" x14ac:dyDescent="0.25">
      <c r="B30" s="9"/>
      <c r="E30" s="10">
        <f>SUM(E25:E29)</f>
        <v>1648</v>
      </c>
      <c r="F30" s="3" t="s">
        <v>2</v>
      </c>
      <c r="L30" s="7"/>
      <c r="N30" s="22" t="s">
        <v>39</v>
      </c>
      <c r="O30" s="1" t="s">
        <v>29</v>
      </c>
    </row>
    <row r="31" spans="2:15" x14ac:dyDescent="0.25">
      <c r="B31" s="9"/>
      <c r="C31" s="21" t="s">
        <v>45</v>
      </c>
      <c r="D31" s="4">
        <v>2</v>
      </c>
      <c r="G31" s="25" t="s">
        <v>55</v>
      </c>
      <c r="L31" s="7"/>
      <c r="N31" s="22" t="s">
        <v>39</v>
      </c>
      <c r="O31" s="1" t="s">
        <v>32</v>
      </c>
    </row>
    <row r="32" spans="2:15" x14ac:dyDescent="0.25">
      <c r="B32" s="9"/>
      <c r="C32" s="21"/>
      <c r="L32" s="7"/>
      <c r="N32" s="22" t="s">
        <v>39</v>
      </c>
      <c r="O32" s="1" t="s">
        <v>30</v>
      </c>
    </row>
    <row r="33" spans="2:15" x14ac:dyDescent="0.25">
      <c r="B33" s="9"/>
      <c r="C33" s="21" t="s">
        <v>46</v>
      </c>
      <c r="D33" s="20">
        <v>0.25</v>
      </c>
      <c r="E33" s="11">
        <f>D33*($D$7*$D$8)</f>
        <v>500</v>
      </c>
      <c r="G33" s="25" t="s">
        <v>44</v>
      </c>
      <c r="L33" s="7"/>
      <c r="N33" s="22" t="s">
        <v>39</v>
      </c>
      <c r="O33" s="1" t="s">
        <v>31</v>
      </c>
    </row>
    <row r="34" spans="2:15" x14ac:dyDescent="0.25">
      <c r="B34" s="9"/>
      <c r="L34" s="7"/>
      <c r="N34" s="22" t="s">
        <v>39</v>
      </c>
      <c r="O34" s="1" t="s">
        <v>40</v>
      </c>
    </row>
    <row r="35" spans="2:15" x14ac:dyDescent="0.25">
      <c r="B35" s="9"/>
      <c r="C35" s="33" t="s">
        <v>15</v>
      </c>
      <c r="D35" s="34">
        <f>E35*$D$8</f>
        <v>29973.333333333328</v>
      </c>
      <c r="E35" s="18">
        <f>(((E30/60)*$D$6)*D31)+E33+((150/1000)*($D$7*$D$8))</f>
        <v>2997.333333333333</v>
      </c>
      <c r="L35" s="7"/>
      <c r="N35" s="22"/>
    </row>
    <row r="36" spans="2:15" ht="15.75" thickBot="1" x14ac:dyDescent="0.3">
      <c r="B36" s="12"/>
      <c r="C36" s="35" t="s">
        <v>13</v>
      </c>
      <c r="D36" s="36">
        <f>D35/($D$7*$D$8)</f>
        <v>14.986666666666665</v>
      </c>
      <c r="E36" s="19">
        <f>E35/($D$7*$D$8)</f>
        <v>1.4986666666666666</v>
      </c>
      <c r="F36" s="15"/>
      <c r="G36" s="15"/>
      <c r="H36" s="15"/>
      <c r="I36" s="15"/>
      <c r="J36" s="15"/>
      <c r="K36" s="15"/>
      <c r="L36" s="16"/>
      <c r="N36" s="22"/>
    </row>
  </sheetData>
  <sheetProtection algorithmName="SHA-512" hashValue="KMEA7HI4k7pyjPcy4x6Xa+p6yCUGajVSOCRAi9vHP+GMwSVrPd2zSiBoG59D/Ba9vqrZENWUClxXk2mx2AaMHw==" saltValue="fnZ3Z72cGrhopdwhyjbRBw==" spinCount="100000" sheet="1" objects="1" scenarios="1"/>
  <protectedRanges>
    <protectedRange sqref="D31 D33 D25:D29" name="Trencher"/>
    <protectedRange sqref="D17 D19 D12:D15" name="Ripper"/>
    <protectedRange sqref="D6:D8" name="Variables"/>
  </protectedRanges>
  <mergeCells count="4">
    <mergeCell ref="B24:L24"/>
    <mergeCell ref="B11:L11"/>
    <mergeCell ref="A1:U3"/>
    <mergeCell ref="B5:L5"/>
  </mergeCells>
  <pageMargins left="0.7" right="0.7" top="0.75" bottom="0.75" header="0.3" footer="0.3"/>
  <pageSetup paperSize="9" scale="27" orientation="portrait" r:id="rId1"/>
  <drawing r:id="rId2"/>
  <webPublishItems count="1">
    <webPublishItem id="27278" divId="Book2_27278" sourceType="sheet" destinationFile="https://delmade-my.sharepoint.com/personal/brittany_c_delmade_com_au/Documents/Downloads/Book2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7D837B9F7234BBBD31CE79EF4B249" ma:contentTypeVersion="20" ma:contentTypeDescription="Create a new document." ma:contentTypeScope="" ma:versionID="1ca3ea0580c987e902cf41fd440189ba">
  <xsd:schema xmlns:xsd="http://www.w3.org/2001/XMLSchema" xmlns:xs="http://www.w3.org/2001/XMLSchema" xmlns:p="http://schemas.microsoft.com/office/2006/metadata/properties" xmlns:ns2="eb63cb82-8aaf-4c11-af1d-c60d2a8f2593" xmlns:ns3="4d59065f-2af8-486b-b5c1-23cb33c08a32" xmlns:ns4="5774e3ea-f7e3-477a-aa6f-9aa724fca918" targetNamespace="http://schemas.microsoft.com/office/2006/metadata/properties" ma:root="true" ma:fieldsID="27543fa879c921684dfd494fbedb3cd0" ns2:_="" ns3:_="" ns4:_="">
    <xsd:import namespace="eb63cb82-8aaf-4c11-af1d-c60d2a8f2593"/>
    <xsd:import namespace="4d59065f-2af8-486b-b5c1-23cb33c08a32"/>
    <xsd:import namespace="5774e3ea-f7e3-477a-aa6f-9aa724fca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3cb82-8aaf-4c11-af1d-c60d2a8f2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47ae45c-695c-43b7-ba86-9bdacd857d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9065f-2af8-486b-b5c1-23cb33c08a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4e3ea-f7e3-477a-aa6f-9aa724fca91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246c036-dd14-4dc7-bd5a-bff7d21d75fd}" ma:internalName="TaxCatchAll" ma:showField="CatchAllData" ma:web="5774e3ea-f7e3-477a-aa6f-9aa724fca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260C36-21FC-45D0-9B0B-45BC3D7C1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3cb82-8aaf-4c11-af1d-c60d2a8f2593"/>
    <ds:schemaRef ds:uri="4d59065f-2af8-486b-b5c1-23cb33c08a32"/>
    <ds:schemaRef ds:uri="5774e3ea-f7e3-477a-aa6f-9aa724fca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5CF1C4-B729-40B9-8BB7-50C1C4C8A0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 Tool</vt:lpstr>
      <vt:lpstr>'Comparison Tool'!Print_Area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Brittany Cunningham | Delmade</dc:creator>
  <cp:lastModifiedBy>Brittany Cunningham | Delmade</cp:lastModifiedBy>
  <cp:lastPrinted>2024-05-13T11:26:14Z</cp:lastPrinted>
  <dcterms:created xsi:type="dcterms:W3CDTF">2024-05-13T05:47:47Z</dcterms:created>
  <dcterms:modified xsi:type="dcterms:W3CDTF">2024-05-30T02:19:34Z</dcterms:modified>
</cp:coreProperties>
</file>